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2003sv30\障害福祉課\【障害福祉課】 フォルダまとめ★★★\●ケース関係（専門職）\903　計画相談事業所指定・変更関係（実地指導含む）\処遇改善加算\添付書類\"/>
    </mc:Choice>
  </mc:AlternateContent>
  <xr:revisionPtr revIDLastSave="0" documentId="8_{3C7A335B-47CF-4A94-AC87-D395FD7D77C2}" xr6:coauthVersionLast="36" xr6:coauthVersionMax="36" xr10:uidLastSave="{00000000-0000-0000-0000-000000000000}"/>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<sst xmlns="http://schemas.openxmlformats.org/spreadsheetml/2006/main" count="4772" uniqueCount="2246">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</sst>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00000000-0008-0000-0100-000011000000}"/>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00000000-0008-0000-0100-000012000000}"/>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00000000-0008-0000-0100-000015000000}"/>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00000000-0008-0000-0100-000016000000}"/>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00000000-0008-0000-0100-000017000000}"/>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00000000-0008-0000-0100-000019000000}"/>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8</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513" t="s">
        <v>12</v>
      </c>
      <c r="D22" s="513"/>
      <c r="E22" s="513"/>
      <c r="F22" s="513"/>
      <c r="G22" s="513"/>
      <c r="H22" s="513"/>
      <c r="I22" s="513"/>
      <c r="J22" s="513"/>
      <c r="K22" s="513"/>
      <c r="L22" s="514"/>
      <c r="M22" s="537" t="s">
        <v>13</v>
      </c>
      <c r="N22" s="538"/>
      <c r="O22" s="538"/>
      <c r="P22" s="538"/>
      <c r="Q22" s="538"/>
      <c r="R22" s="538"/>
      <c r="S22" s="538"/>
      <c r="T22" s="538"/>
      <c r="U22" s="538"/>
      <c r="V22" s="538"/>
      <c r="W22" s="539"/>
      <c r="X22" s="540"/>
      <c r="Y22" s="132"/>
      <c r="Z22" s="132"/>
      <c r="AA22" s="132"/>
    </row>
    <row r="23" spans="1:31" ht="20.100000000000001" customHeight="1" thickBot="1">
      <c r="A23" s="132"/>
      <c r="B23" s="240"/>
      <c r="C23" s="513" t="s">
        <v>14</v>
      </c>
      <c r="D23" s="513"/>
      <c r="E23" s="513"/>
      <c r="F23" s="513"/>
      <c r="G23" s="513"/>
      <c r="H23" s="513"/>
      <c r="I23" s="513"/>
      <c r="J23" s="513"/>
      <c r="K23" s="513"/>
      <c r="L23" s="514"/>
      <c r="M23" s="529" t="s">
        <v>13</v>
      </c>
      <c r="N23" s="530"/>
      <c r="O23" s="530"/>
      <c r="P23" s="530"/>
      <c r="Q23" s="530"/>
      <c r="R23" s="530"/>
      <c r="S23" s="530"/>
      <c r="T23" s="530"/>
      <c r="U23" s="524"/>
      <c r="V23" s="524"/>
      <c r="W23" s="525"/>
      <c r="X23" s="526"/>
      <c r="Y23" s="132"/>
      <c r="Z23" s="132"/>
      <c r="AA23" s="132"/>
      <c r="AC23" s="408" t="s">
        <v>15</v>
      </c>
    </row>
    <row r="24" spans="1:31" ht="20.100000000000001" customHeight="1" thickBot="1">
      <c r="A24" s="132"/>
      <c r="B24" s="239" t="s">
        <v>16</v>
      </c>
      <c r="C24" s="513" t="s">
        <v>17</v>
      </c>
      <c r="D24" s="513"/>
      <c r="E24" s="513"/>
      <c r="F24" s="513"/>
      <c r="G24" s="513"/>
      <c r="H24" s="513"/>
      <c r="I24" s="513"/>
      <c r="J24" s="513"/>
      <c r="K24" s="513"/>
      <c r="L24" s="514"/>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3" t="s">
        <v>19</v>
      </c>
      <c r="D25" s="513"/>
      <c r="E25" s="513"/>
      <c r="F25" s="513"/>
      <c r="G25" s="513"/>
      <c r="H25" s="513"/>
      <c r="I25" s="513"/>
      <c r="J25" s="513"/>
      <c r="K25" s="513"/>
      <c r="L25" s="514"/>
      <c r="M25" s="529" t="s">
        <v>20</v>
      </c>
      <c r="N25" s="530"/>
      <c r="O25" s="530"/>
      <c r="P25" s="530"/>
      <c r="Q25" s="530"/>
      <c r="R25" s="530"/>
      <c r="S25" s="530"/>
      <c r="T25" s="530"/>
      <c r="U25" s="516"/>
      <c r="V25" s="516"/>
      <c r="W25" s="517"/>
      <c r="X25" s="518"/>
      <c r="Y25" s="132"/>
      <c r="Z25" s="132"/>
      <c r="AA25" s="132"/>
    </row>
    <row r="26" spans="1:31" ht="20.100000000000001" customHeight="1">
      <c r="A26" s="132"/>
      <c r="B26" s="240"/>
      <c r="C26" s="513" t="s">
        <v>21</v>
      </c>
      <c r="D26" s="513"/>
      <c r="E26" s="513"/>
      <c r="F26" s="513"/>
      <c r="G26" s="513"/>
      <c r="H26" s="513"/>
      <c r="I26" s="513"/>
      <c r="J26" s="513"/>
      <c r="K26" s="513"/>
      <c r="L26" s="514"/>
      <c r="M26" s="529" t="s">
        <v>22</v>
      </c>
      <c r="N26" s="530"/>
      <c r="O26" s="530"/>
      <c r="P26" s="530"/>
      <c r="Q26" s="530"/>
      <c r="R26" s="530"/>
      <c r="S26" s="530"/>
      <c r="T26" s="530"/>
      <c r="U26" s="530"/>
      <c r="V26" s="530"/>
      <c r="W26" s="531"/>
      <c r="X26" s="532"/>
      <c r="Y26" s="132"/>
      <c r="Z26" s="132"/>
      <c r="AA26" s="132"/>
    </row>
    <row r="27" spans="1:31" ht="20.100000000000001" customHeight="1">
      <c r="A27" s="132"/>
      <c r="B27" s="239" t="s">
        <v>23</v>
      </c>
      <c r="C27" s="513" t="s">
        <v>24</v>
      </c>
      <c r="D27" s="513"/>
      <c r="E27" s="513"/>
      <c r="F27" s="513"/>
      <c r="G27" s="513"/>
      <c r="H27" s="513"/>
      <c r="I27" s="513"/>
      <c r="J27" s="513"/>
      <c r="K27" s="513"/>
      <c r="L27" s="514"/>
      <c r="M27" s="529" t="s">
        <v>25</v>
      </c>
      <c r="N27" s="530"/>
      <c r="O27" s="530"/>
      <c r="P27" s="530"/>
      <c r="Q27" s="530"/>
      <c r="R27" s="530"/>
      <c r="S27" s="530"/>
      <c r="T27" s="530"/>
      <c r="U27" s="530"/>
      <c r="V27" s="530"/>
      <c r="W27" s="531"/>
      <c r="X27" s="532"/>
      <c r="Y27" s="132"/>
      <c r="Z27" s="132"/>
      <c r="AA27" s="132"/>
    </row>
    <row r="28" spans="1:31" ht="20.100000000000001" customHeight="1">
      <c r="A28" s="132"/>
      <c r="B28" s="240"/>
      <c r="C28" s="513" t="s">
        <v>26</v>
      </c>
      <c r="D28" s="513"/>
      <c r="E28" s="513"/>
      <c r="F28" s="513"/>
      <c r="G28" s="513"/>
      <c r="H28" s="513"/>
      <c r="I28" s="513"/>
      <c r="J28" s="513"/>
      <c r="K28" s="513"/>
      <c r="L28" s="514"/>
      <c r="M28" s="523" t="s">
        <v>27</v>
      </c>
      <c r="N28" s="524"/>
      <c r="O28" s="524"/>
      <c r="P28" s="524"/>
      <c r="Q28" s="524"/>
      <c r="R28" s="524"/>
      <c r="S28" s="524"/>
      <c r="T28" s="524"/>
      <c r="U28" s="524"/>
      <c r="V28" s="524"/>
      <c r="W28" s="525"/>
      <c r="X28" s="526"/>
      <c r="Y28" s="132"/>
      <c r="Z28" s="132"/>
      <c r="AA28" s="132"/>
    </row>
    <row r="29" spans="1:31" ht="20.100000000000001" customHeight="1">
      <c r="A29" s="132"/>
      <c r="B29" s="527" t="s">
        <v>28</v>
      </c>
      <c r="C29" s="513" t="s">
        <v>12</v>
      </c>
      <c r="D29" s="513"/>
      <c r="E29" s="513"/>
      <c r="F29" s="513"/>
      <c r="G29" s="513"/>
      <c r="H29" s="513"/>
      <c r="I29" s="513"/>
      <c r="J29" s="513"/>
      <c r="K29" s="513"/>
      <c r="L29" s="514"/>
      <c r="M29" s="529" t="s">
        <v>29</v>
      </c>
      <c r="N29" s="530"/>
      <c r="O29" s="530"/>
      <c r="P29" s="530"/>
      <c r="Q29" s="530"/>
      <c r="R29" s="530"/>
      <c r="S29" s="530"/>
      <c r="T29" s="530"/>
      <c r="U29" s="530"/>
      <c r="V29" s="530"/>
      <c r="W29" s="531"/>
      <c r="X29" s="532"/>
      <c r="Y29" s="132"/>
      <c r="Z29" s="132"/>
      <c r="AA29" s="132"/>
    </row>
    <row r="30" spans="1:31" ht="20.100000000000001" customHeight="1">
      <c r="A30" s="132"/>
      <c r="B30" s="528"/>
      <c r="C30" s="533" t="s">
        <v>26</v>
      </c>
      <c r="D30" s="533"/>
      <c r="E30" s="533"/>
      <c r="F30" s="533"/>
      <c r="G30" s="533"/>
      <c r="H30" s="533"/>
      <c r="I30" s="533"/>
      <c r="J30" s="533"/>
      <c r="K30" s="533"/>
      <c r="L30" s="533"/>
      <c r="M30" s="529" t="s">
        <v>30</v>
      </c>
      <c r="N30" s="530"/>
      <c r="O30" s="530"/>
      <c r="P30" s="530"/>
      <c r="Q30" s="530"/>
      <c r="R30" s="530"/>
      <c r="S30" s="530"/>
      <c r="T30" s="530"/>
      <c r="U30" s="530"/>
      <c r="V30" s="530"/>
      <c r="W30" s="531"/>
      <c r="X30" s="532"/>
      <c r="Y30" s="132"/>
      <c r="Z30" s="132"/>
      <c r="AA30" s="132"/>
    </row>
    <row r="31" spans="1:31" ht="20.100000000000001" customHeight="1">
      <c r="A31" s="132"/>
      <c r="B31" s="239" t="s">
        <v>31</v>
      </c>
      <c r="C31" s="513" t="s">
        <v>32</v>
      </c>
      <c r="D31" s="513"/>
      <c r="E31" s="513"/>
      <c r="F31" s="513"/>
      <c r="G31" s="513"/>
      <c r="H31" s="513"/>
      <c r="I31" s="513"/>
      <c r="J31" s="513"/>
      <c r="K31" s="513"/>
      <c r="L31" s="514"/>
      <c r="M31" s="515" t="s">
        <v>33</v>
      </c>
      <c r="N31" s="516"/>
      <c r="O31" s="516"/>
      <c r="P31" s="516"/>
      <c r="Q31" s="516"/>
      <c r="R31" s="516"/>
      <c r="S31" s="516"/>
      <c r="T31" s="516"/>
      <c r="U31" s="516"/>
      <c r="V31" s="516"/>
      <c r="W31" s="517"/>
      <c r="X31" s="518"/>
      <c r="Y31" s="132"/>
      <c r="Z31" s="132"/>
      <c r="AA31" s="132"/>
    </row>
    <row r="32" spans="1:31" ht="20.100000000000001" customHeight="1" thickBot="1">
      <c r="A32" s="132"/>
      <c r="B32" s="245"/>
      <c r="C32" s="513" t="s">
        <v>34</v>
      </c>
      <c r="D32" s="513"/>
      <c r="E32" s="513"/>
      <c r="F32" s="513"/>
      <c r="G32" s="513"/>
      <c r="H32" s="513"/>
      <c r="I32" s="513"/>
      <c r="J32" s="513"/>
      <c r="K32" s="513"/>
      <c r="L32" s="514"/>
      <c r="M32" s="519" t="s">
        <v>35</v>
      </c>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2218</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38</v>
      </c>
      <c r="C38" s="495" t="s">
        <v>2239</v>
      </c>
      <c r="D38" s="495"/>
      <c r="E38" s="495"/>
      <c r="F38" s="495"/>
      <c r="G38" s="495"/>
      <c r="H38" s="495"/>
      <c r="I38" s="495"/>
      <c r="J38" s="495"/>
      <c r="K38" s="495"/>
      <c r="L38" s="495"/>
      <c r="M38" s="497" t="s">
        <v>39</v>
      </c>
      <c r="N38" s="497"/>
      <c r="O38" s="497"/>
      <c r="P38" s="497"/>
      <c r="Q38" s="497"/>
      <c r="R38" s="503" t="s">
        <v>40</v>
      </c>
      <c r="S38" s="504"/>
      <c r="T38" s="504"/>
      <c r="U38" s="504"/>
      <c r="V38" s="504"/>
      <c r="W38" s="505"/>
      <c r="X38" s="497" t="s">
        <v>41</v>
      </c>
      <c r="Y38" s="545" t="s">
        <v>42</v>
      </c>
      <c r="Z38" s="541" t="s">
        <v>43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44</v>
      </c>
      <c r="S39" s="498"/>
      <c r="T39" s="498"/>
      <c r="U39" s="498"/>
      <c r="V39" s="498"/>
      <c r="W39" s="249" t="s">
        <v>45</v>
      </c>
      <c r="X39" s="498"/>
      <c r="Y39" s="546"/>
      <c r="Z39" s="541"/>
      <c r="AA39" s="246"/>
    </row>
    <row r="40" spans="1:29" ht="33.950000000000003" customHeight="1">
      <c r="A40" s="132"/>
      <c r="B40" s="250">
        <v>1</v>
      </c>
      <c r="C40" s="506" t="s">
        <v>2149</v>
      </c>
      <c r="D40" s="507"/>
      <c r="E40" s="507"/>
      <c r="F40" s="507"/>
      <c r="G40" s="507"/>
      <c r="H40" s="507"/>
      <c r="I40" s="507"/>
      <c r="J40" s="507"/>
      <c r="K40" s="507"/>
      <c r="L40" s="508"/>
      <c r="M40" s="500" t="s">
        <v>46</v>
      </c>
      <c r="N40" s="501"/>
      <c r="O40" s="501"/>
      <c r="P40" s="501"/>
      <c r="Q40" s="502"/>
      <c r="R40" s="488" t="s">
        <v>47</v>
      </c>
      <c r="S40" s="488"/>
      <c r="T40" s="488"/>
      <c r="U40" s="488"/>
      <c r="V40" s="488"/>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492" t="s">
        <v>2150</v>
      </c>
      <c r="D41" s="493"/>
      <c r="E41" s="493"/>
      <c r="F41" s="493"/>
      <c r="G41" s="493"/>
      <c r="H41" s="493"/>
      <c r="I41" s="493"/>
      <c r="J41" s="493"/>
      <c r="K41" s="493"/>
      <c r="L41" s="494"/>
      <c r="M41" s="489" t="s">
        <v>46</v>
      </c>
      <c r="N41" s="490"/>
      <c r="O41" s="490"/>
      <c r="P41" s="490"/>
      <c r="Q41" s="491"/>
      <c r="R41" s="488" t="s">
        <v>47</v>
      </c>
      <c r="S41" s="488"/>
      <c r="T41" s="488"/>
      <c r="U41" s="488"/>
      <c r="V41" s="488"/>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492" t="s">
        <v>2151</v>
      </c>
      <c r="D42" s="493"/>
      <c r="E42" s="493"/>
      <c r="F42" s="493"/>
      <c r="G42" s="493"/>
      <c r="H42" s="493"/>
      <c r="I42" s="493"/>
      <c r="J42" s="493"/>
      <c r="K42" s="493"/>
      <c r="L42" s="494"/>
      <c r="M42" s="489" t="s">
        <v>46</v>
      </c>
      <c r="N42" s="490"/>
      <c r="O42" s="490"/>
      <c r="P42" s="490"/>
      <c r="Q42" s="491"/>
      <c r="R42" s="488" t="s">
        <v>47</v>
      </c>
      <c r="S42" s="488"/>
      <c r="T42" s="488"/>
      <c r="U42" s="488"/>
      <c r="V42" s="488"/>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492" t="s">
        <v>2152</v>
      </c>
      <c r="D43" s="493"/>
      <c r="E43" s="493"/>
      <c r="F43" s="493"/>
      <c r="G43" s="493"/>
      <c r="H43" s="493"/>
      <c r="I43" s="493"/>
      <c r="J43" s="493"/>
      <c r="K43" s="493"/>
      <c r="L43" s="494"/>
      <c r="M43" s="489" t="s">
        <v>46</v>
      </c>
      <c r="N43" s="490"/>
      <c r="O43" s="490"/>
      <c r="P43" s="490"/>
      <c r="Q43" s="491"/>
      <c r="R43" s="488" t="s">
        <v>47</v>
      </c>
      <c r="S43" s="488"/>
      <c r="T43" s="488"/>
      <c r="U43" s="488"/>
      <c r="V43" s="488"/>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492" t="s">
        <v>2153</v>
      </c>
      <c r="D44" s="493"/>
      <c r="E44" s="493"/>
      <c r="F44" s="493"/>
      <c r="G44" s="493"/>
      <c r="H44" s="493"/>
      <c r="I44" s="493"/>
      <c r="J44" s="493"/>
      <c r="K44" s="493"/>
      <c r="L44" s="494"/>
      <c r="M44" s="489" t="s">
        <v>46</v>
      </c>
      <c r="N44" s="490"/>
      <c r="O44" s="490"/>
      <c r="P44" s="490"/>
      <c r="Q44" s="491"/>
      <c r="R44" s="488" t="s">
        <v>47</v>
      </c>
      <c r="S44" s="488"/>
      <c r="T44" s="488"/>
      <c r="U44" s="488"/>
      <c r="V44" s="488"/>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492" t="s">
        <v>2154</v>
      </c>
      <c r="D45" s="493"/>
      <c r="E45" s="493"/>
      <c r="F45" s="493"/>
      <c r="G45" s="493"/>
      <c r="H45" s="493"/>
      <c r="I45" s="493"/>
      <c r="J45" s="493"/>
      <c r="K45" s="493"/>
      <c r="L45" s="494"/>
      <c r="M45" s="489" t="s">
        <v>46</v>
      </c>
      <c r="N45" s="490"/>
      <c r="O45" s="490"/>
      <c r="P45" s="490"/>
      <c r="Q45" s="491"/>
      <c r="R45" s="488" t="s">
        <v>47</v>
      </c>
      <c r="S45" s="488"/>
      <c r="T45" s="488"/>
      <c r="U45" s="488"/>
      <c r="V45" s="488"/>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492" t="s">
        <v>2155</v>
      </c>
      <c r="D46" s="493"/>
      <c r="E46" s="493"/>
      <c r="F46" s="493"/>
      <c r="G46" s="493"/>
      <c r="H46" s="493"/>
      <c r="I46" s="493"/>
      <c r="J46" s="493"/>
      <c r="K46" s="493"/>
      <c r="L46" s="494"/>
      <c r="M46" s="489" t="s">
        <v>2156</v>
      </c>
      <c r="N46" s="490"/>
      <c r="O46" s="490"/>
      <c r="P46" s="490"/>
      <c r="Q46" s="491"/>
      <c r="R46" s="488" t="s">
        <v>47</v>
      </c>
      <c r="S46" s="488"/>
      <c r="T46" s="488"/>
      <c r="U46" s="488"/>
      <c r="V46" s="488"/>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88" t="s">
        <v>49</v>
      </c>
      <c r="AA1" s="688"/>
      <c r="AB1" s="688"/>
      <c r="AC1" s="688"/>
      <c r="AD1" s="688" t="str">
        <f>IF(基本情報入力シート!G18="","",基本情報入力シート!G18)</f>
        <v>東京都</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2245</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12</v>
      </c>
      <c r="C6" s="708"/>
      <c r="D6" s="708"/>
      <c r="E6" s="708"/>
      <c r="F6" s="708"/>
      <c r="G6" s="708"/>
      <c r="H6" s="704" t="str">
        <f>IF(基本情報入力シート!M22="","",基本情報入力シート!M22)</f>
        <v>○○ケアサービス</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11</v>
      </c>
      <c r="C7" s="699"/>
      <c r="D7" s="699"/>
      <c r="E7" s="699"/>
      <c r="F7" s="699"/>
      <c r="G7" s="699"/>
      <c r="H7" s="709" t="str">
        <f>IF(基本情報入力シート!M23="","",基本情報入力シート!M23)</f>
        <v>○○ケアサービス</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51</v>
      </c>
      <c r="C8" s="693"/>
      <c r="D8" s="693"/>
      <c r="E8" s="693"/>
      <c r="F8" s="693"/>
      <c r="G8" s="693"/>
      <c r="H8" s="68" t="s">
        <v>17</v>
      </c>
      <c r="I8" s="700" t="str">
        <f>IF(基本情報入力シート!AC24="－","",基本情報入力シート!AC24)</f>
        <v>100－1000</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東京都千代田区１－１－１－</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○○ビル○○号室</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12</v>
      </c>
      <c r="C11" s="703"/>
      <c r="D11" s="703"/>
      <c r="E11" s="703"/>
      <c r="F11" s="703"/>
      <c r="G11" s="703"/>
      <c r="H11" s="704" t="str">
        <f>IF(基本情報入力シート!M29="","",基本情報入力シート!M29)</f>
        <v>コウロウ　タロウ</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52</v>
      </c>
      <c r="C12" s="695"/>
      <c r="D12" s="695"/>
      <c r="E12" s="695"/>
      <c r="F12" s="695"/>
      <c r="G12" s="695"/>
      <c r="H12" s="689" t="str">
        <f>IF(基本情報入力シート!M30="","",基本情報入力シート!M30)</f>
        <v>厚労　太郎</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31</v>
      </c>
      <c r="C13" s="715"/>
      <c r="D13" s="715"/>
      <c r="E13" s="715"/>
      <c r="F13" s="715"/>
      <c r="G13" s="715"/>
      <c r="H13" s="701" t="s">
        <v>32</v>
      </c>
      <c r="I13" s="701"/>
      <c r="J13" s="701"/>
      <c r="K13" s="698"/>
      <c r="L13" s="718" t="str">
        <f>IF(基本情報入力シート!M31="","",基本情報入力シート!M31)</f>
        <v>000-0000-0000</v>
      </c>
      <c r="M13" s="718"/>
      <c r="N13" s="718"/>
      <c r="O13" s="718"/>
      <c r="P13" s="718"/>
      <c r="Q13" s="718"/>
      <c r="R13" s="718"/>
      <c r="S13" s="718"/>
      <c r="T13" s="718"/>
      <c r="U13" s="718"/>
      <c r="V13" s="715" t="s">
        <v>34</v>
      </c>
      <c r="W13" s="715"/>
      <c r="X13" s="715"/>
      <c r="Y13" s="715"/>
      <c r="Z13" s="718" t="str">
        <f>IF(基本情報入力シート!M32="","",基本情報入力シート!M32)</f>
        <v>aaa@aaa.com</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55</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56</v>
      </c>
      <c r="C18" s="716" t="s">
        <v>57</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37213038</v>
      </c>
      <c r="X18" s="733"/>
      <c r="Y18" s="733"/>
      <c r="Z18" s="733"/>
      <c r="AA18" s="733"/>
      <c r="AB18" s="752"/>
      <c r="AC18" s="88" t="s">
        <v>58</v>
      </c>
      <c r="AD18" s="37" t="s">
        <v>59</v>
      </c>
      <c r="AE18" s="727" t="str">
        <f>IF(H7="", "", IFERROR(IF(W20&gt;=W18,"○","×"),""))</f>
        <v>○</v>
      </c>
      <c r="AF18" s="38"/>
      <c r="AG18" s="38"/>
      <c r="AH18" s="38"/>
      <c r="AI18" s="38"/>
      <c r="AJ18" s="38"/>
      <c r="AK18" s="38"/>
      <c r="AL18" s="38"/>
      <c r="AM18" s="38"/>
      <c r="AN18" s="38"/>
      <c r="AO18" s="38"/>
      <c r="AP18" s="38"/>
      <c r="AQ18" s="650" t="s">
        <v>60</v>
      </c>
      <c r="AR18" s="651"/>
      <c r="AS18" s="651"/>
      <c r="AT18" s="651"/>
      <c r="AU18" s="651"/>
      <c r="AV18" s="651"/>
      <c r="AW18" s="651"/>
      <c r="AX18" s="651"/>
      <c r="AY18" s="651"/>
      <c r="AZ18" s="651"/>
      <c r="BA18" s="651"/>
      <c r="BB18" s="651"/>
      <c r="BC18" s="651"/>
      <c r="BD18" s="651"/>
      <c r="BE18" s="652"/>
    </row>
    <row r="19" spans="1:57" ht="23.25" customHeight="1" thickBot="1">
      <c r="A19" s="38"/>
      <c r="B19" s="461"/>
      <c r="C19" s="731" t="s">
        <v>2172</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13513217</v>
      </c>
      <c r="X19" s="733"/>
      <c r="Y19" s="733"/>
      <c r="Z19" s="733"/>
      <c r="AA19" s="733"/>
      <c r="AB19" s="734"/>
      <c r="AC19" s="458" t="s">
        <v>58</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739" t="s">
        <v>2174</v>
      </c>
      <c r="D20" s="739"/>
      <c r="E20" s="739"/>
      <c r="F20" s="739"/>
      <c r="G20" s="739"/>
      <c r="H20" s="739"/>
      <c r="I20" s="739"/>
      <c r="J20" s="739"/>
      <c r="K20" s="739"/>
      <c r="L20" s="739"/>
      <c r="M20" s="739"/>
      <c r="N20" s="739"/>
      <c r="O20" s="739"/>
      <c r="P20" s="739"/>
      <c r="Q20" s="739"/>
      <c r="R20" s="739"/>
      <c r="S20" s="739"/>
      <c r="T20" s="739"/>
      <c r="U20" s="739"/>
      <c r="V20" s="739"/>
      <c r="W20" s="661">
        <v>65500000</v>
      </c>
      <c r="X20" s="662"/>
      <c r="Y20" s="662"/>
      <c r="Z20" s="662"/>
      <c r="AA20" s="662"/>
      <c r="AB20" s="663"/>
      <c r="AC20" s="90" t="s">
        <v>58</v>
      </c>
      <c r="AD20" s="37" t="s">
        <v>59</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2181</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739" t="s">
        <v>2182</v>
      </c>
      <c r="D23" s="739"/>
      <c r="E23" s="739"/>
      <c r="F23" s="739"/>
      <c r="G23" s="739"/>
      <c r="H23" s="739"/>
      <c r="I23" s="739"/>
      <c r="J23" s="739"/>
      <c r="K23" s="739"/>
      <c r="L23" s="739"/>
      <c r="M23" s="739"/>
      <c r="N23" s="739"/>
      <c r="O23" s="739"/>
      <c r="P23" s="740"/>
      <c r="Q23" s="741">
        <f>W19</f>
        <v>13513217</v>
      </c>
      <c r="R23" s="742"/>
      <c r="S23" s="742"/>
      <c r="T23" s="742"/>
      <c r="U23" s="742"/>
      <c r="V23" s="742"/>
      <c r="W23" s="462" t="s">
        <v>58</v>
      </c>
      <c r="X23" s="37" t="s">
        <v>59</v>
      </c>
      <c r="Y23" s="743" t="str">
        <f>IFERROR(IF(Q23&lt;=0,"",IF(Q24&gt;=Q23,"○","×")),"")</f>
        <v>×</v>
      </c>
      <c r="Z23" s="37" t="s">
        <v>59</v>
      </c>
      <c r="AA23" s="727" t="str">
        <f>IFERROR(IF(Y23="×",IF(Q26&gt;=Q23,"○","×"),""),"")</f>
        <v>○</v>
      </c>
      <c r="AB23" s="38"/>
      <c r="AC23" s="38"/>
      <c r="AD23" s="38"/>
      <c r="AE23" s="38"/>
      <c r="AF23" s="38"/>
      <c r="AG23" s="38"/>
      <c r="AH23" s="38"/>
      <c r="AI23" s="38"/>
      <c r="AJ23" s="38"/>
      <c r="AK23" s="38"/>
      <c r="AL23" s="96"/>
      <c r="AM23" s="97"/>
    </row>
    <row r="24" spans="1:57" ht="21.95" customHeight="1" thickBot="1">
      <c r="A24" s="38"/>
      <c r="B24" s="87" t="s">
        <v>2177</v>
      </c>
      <c r="C24" s="739" t="s">
        <v>2183</v>
      </c>
      <c r="D24" s="739"/>
      <c r="E24" s="739"/>
      <c r="F24" s="739"/>
      <c r="G24" s="739"/>
      <c r="H24" s="739"/>
      <c r="I24" s="739"/>
      <c r="J24" s="739"/>
      <c r="K24" s="739"/>
      <c r="L24" s="739"/>
      <c r="M24" s="739"/>
      <c r="N24" s="739"/>
      <c r="O24" s="739"/>
      <c r="P24" s="740"/>
      <c r="Q24" s="745">
        <v>10000000</v>
      </c>
      <c r="R24" s="746"/>
      <c r="S24" s="746"/>
      <c r="T24" s="746"/>
      <c r="U24" s="746"/>
      <c r="V24" s="747"/>
      <c r="W24" s="462" t="s">
        <v>58</v>
      </c>
      <c r="X24" s="37" t="s">
        <v>59</v>
      </c>
      <c r="Y24" s="744"/>
      <c r="Z24" s="37"/>
      <c r="AA24" s="728"/>
      <c r="AB24" s="38"/>
      <c r="AC24" s="38"/>
      <c r="AD24" s="38"/>
      <c r="AE24" s="38"/>
      <c r="AF24" s="38"/>
      <c r="AG24" s="38"/>
      <c r="AH24" s="38"/>
      <c r="AI24" s="38"/>
      <c r="AJ24" s="38"/>
      <c r="AK24" s="38"/>
      <c r="AL24" s="96"/>
      <c r="AM24" s="97"/>
    </row>
    <row r="25" spans="1:57" ht="21.95" customHeight="1" thickBot="1">
      <c r="A25" s="38"/>
      <c r="B25" s="87" t="s">
        <v>2178</v>
      </c>
      <c r="C25" s="739" t="s">
        <v>2179</v>
      </c>
      <c r="D25" s="739"/>
      <c r="E25" s="739"/>
      <c r="F25" s="739"/>
      <c r="G25" s="739"/>
      <c r="H25" s="739"/>
      <c r="I25" s="739"/>
      <c r="J25" s="739"/>
      <c r="K25" s="739"/>
      <c r="L25" s="739"/>
      <c r="M25" s="739"/>
      <c r="N25" s="739"/>
      <c r="O25" s="739"/>
      <c r="P25" s="740"/>
      <c r="Q25" s="745">
        <v>4000000</v>
      </c>
      <c r="R25" s="746"/>
      <c r="S25" s="746"/>
      <c r="T25" s="746"/>
      <c r="U25" s="746"/>
      <c r="V25" s="747"/>
      <c r="W25" s="462" t="s">
        <v>58</v>
      </c>
      <c r="X25" s="38"/>
      <c r="Y25" s="38"/>
      <c r="Z25" s="37"/>
      <c r="AA25" s="728"/>
      <c r="AB25" s="38"/>
      <c r="AC25" s="38"/>
      <c r="AD25" s="38"/>
      <c r="AE25" s="38"/>
      <c r="AF25" s="38"/>
      <c r="AG25" s="38"/>
      <c r="AH25" s="38"/>
      <c r="AI25" s="38"/>
      <c r="AJ25" s="38"/>
      <c r="AK25" s="38"/>
      <c r="AL25" s="96"/>
      <c r="AM25" s="97"/>
    </row>
    <row r="26" spans="1:57" ht="21.95" customHeight="1" thickBot="1">
      <c r="A26" s="38"/>
      <c r="B26" s="87" t="s">
        <v>2180</v>
      </c>
      <c r="C26" s="739" t="s">
        <v>2235</v>
      </c>
      <c r="D26" s="739"/>
      <c r="E26" s="739"/>
      <c r="F26" s="739"/>
      <c r="G26" s="739"/>
      <c r="H26" s="739"/>
      <c r="I26" s="739"/>
      <c r="J26" s="739"/>
      <c r="K26" s="739"/>
      <c r="L26" s="739"/>
      <c r="M26" s="739"/>
      <c r="N26" s="739"/>
      <c r="O26" s="739"/>
      <c r="P26" s="739"/>
      <c r="Q26" s="749">
        <f>Q24+Q25</f>
        <v>14000000</v>
      </c>
      <c r="R26" s="750"/>
      <c r="S26" s="750"/>
      <c r="T26" s="750"/>
      <c r="U26" s="750"/>
      <c r="V26" s="751"/>
      <c r="W26" s="463" t="s">
        <v>58</v>
      </c>
      <c r="X26" s="38"/>
      <c r="Y26" s="38"/>
      <c r="Z26" s="38" t="s">
        <v>59</v>
      </c>
      <c r="AA26" s="729"/>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748" t="s">
        <v>2221</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686" t="s">
        <v>65</v>
      </c>
      <c r="D31" s="686"/>
      <c r="E31" s="686"/>
      <c r="F31" s="686"/>
      <c r="G31" s="686"/>
      <c r="H31" s="686"/>
      <c r="I31" s="686"/>
      <c r="J31" s="686"/>
      <c r="K31" s="686"/>
      <c r="L31" s="686"/>
      <c r="M31" s="686"/>
      <c r="N31" s="686"/>
      <c r="O31" s="686"/>
      <c r="P31" s="687"/>
      <c r="Q31" s="665">
        <f>Q32-Q33-Q34</f>
        <v>34500000</v>
      </c>
      <c r="R31" s="666"/>
      <c r="S31" s="666"/>
      <c r="T31" s="666"/>
      <c r="U31" s="666"/>
      <c r="V31" s="667"/>
      <c r="W31" s="107" t="s">
        <v>58</v>
      </c>
      <c r="X31" s="108" t="s">
        <v>59</v>
      </c>
      <c r="Y31" s="727" t="str">
        <f>IF(H7="", "", IF(Q35="","",IF(Q31="","",IF(Q31&gt;=Q35,"○","×"))))</f>
        <v>○</v>
      </c>
      <c r="Z31" s="109"/>
      <c r="AA31" s="103"/>
      <c r="AB31" s="103"/>
      <c r="AC31" s="103"/>
      <c r="AD31" s="105"/>
      <c r="AE31" s="105"/>
      <c r="AF31" s="105"/>
      <c r="AG31" s="105"/>
      <c r="AH31" s="105"/>
      <c r="AI31" s="105"/>
      <c r="AJ31" s="105"/>
      <c r="AK31" s="105"/>
      <c r="AL31" s="38"/>
      <c r="AM31" s="38"/>
      <c r="AN31" s="38"/>
      <c r="AO31" s="38"/>
      <c r="AP31" s="38"/>
      <c r="AQ31" s="677" t="s">
        <v>66</v>
      </c>
      <c r="AR31" s="678"/>
      <c r="AS31" s="678"/>
      <c r="AT31" s="678"/>
      <c r="AU31" s="678"/>
      <c r="AV31" s="678"/>
      <c r="AW31" s="678"/>
      <c r="AX31" s="678"/>
      <c r="AY31" s="678"/>
      <c r="AZ31" s="678"/>
      <c r="BA31" s="678"/>
      <c r="BB31" s="678"/>
      <c r="BC31" s="678"/>
      <c r="BD31" s="678"/>
      <c r="BE31" s="679"/>
    </row>
    <row r="32" spans="1:57" ht="18.75" customHeight="1" thickBot="1">
      <c r="A32" s="38"/>
      <c r="B32" s="730"/>
      <c r="C32" s="723" t="s">
        <v>67</v>
      </c>
      <c r="D32" s="723"/>
      <c r="E32" s="723"/>
      <c r="F32" s="723"/>
      <c r="G32" s="723"/>
      <c r="H32" s="723"/>
      <c r="I32" s="723"/>
      <c r="J32" s="723"/>
      <c r="K32" s="723"/>
      <c r="L32" s="723"/>
      <c r="M32" s="723"/>
      <c r="N32" s="723"/>
      <c r="O32" s="723"/>
      <c r="P32" s="569"/>
      <c r="Q32" s="724">
        <v>100000000</v>
      </c>
      <c r="R32" s="725"/>
      <c r="S32" s="725"/>
      <c r="T32" s="725"/>
      <c r="U32" s="725"/>
      <c r="V32" s="726"/>
      <c r="W32" s="107" t="s">
        <v>58</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68</v>
      </c>
      <c r="D33" s="550"/>
      <c r="E33" s="550"/>
      <c r="F33" s="550"/>
      <c r="G33" s="550"/>
      <c r="H33" s="550"/>
      <c r="I33" s="550"/>
      <c r="J33" s="550"/>
      <c r="K33" s="550"/>
      <c r="L33" s="550"/>
      <c r="M33" s="550"/>
      <c r="N33" s="550"/>
      <c r="O33" s="550"/>
      <c r="P33" s="551"/>
      <c r="Q33" s="665">
        <f>W20</f>
        <v>65500000</v>
      </c>
      <c r="R33" s="666"/>
      <c r="S33" s="666"/>
      <c r="T33" s="666"/>
      <c r="U33" s="666"/>
      <c r="V33" s="667"/>
      <c r="W33" s="107" t="s">
        <v>58</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2184</v>
      </c>
      <c r="D34" s="550"/>
      <c r="E34" s="550"/>
      <c r="F34" s="550"/>
      <c r="G34" s="550"/>
      <c r="H34" s="550"/>
      <c r="I34" s="550"/>
      <c r="J34" s="550"/>
      <c r="K34" s="550"/>
      <c r="L34" s="550"/>
      <c r="M34" s="550"/>
      <c r="N34" s="550"/>
      <c r="O34" s="550"/>
      <c r="P34" s="551"/>
      <c r="Q34" s="588">
        <v>0</v>
      </c>
      <c r="R34" s="589"/>
      <c r="S34" s="589"/>
      <c r="T34" s="589"/>
      <c r="U34" s="589"/>
      <c r="V34" s="590"/>
      <c r="W34" s="107" t="s">
        <v>58</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61</v>
      </c>
      <c r="C35" s="668" t="s">
        <v>69</v>
      </c>
      <c r="D35" s="669"/>
      <c r="E35" s="669"/>
      <c r="F35" s="669"/>
      <c r="G35" s="669"/>
      <c r="H35" s="669"/>
      <c r="I35" s="669"/>
      <c r="J35" s="669"/>
      <c r="K35" s="669"/>
      <c r="L35" s="669"/>
      <c r="M35" s="669"/>
      <c r="N35" s="669"/>
      <c r="O35" s="669"/>
      <c r="P35" s="669"/>
      <c r="Q35" s="665">
        <f>Q36-Q37-Q38-Q39-Q40</f>
        <v>9950000</v>
      </c>
      <c r="R35" s="666"/>
      <c r="S35" s="666"/>
      <c r="T35" s="666"/>
      <c r="U35" s="666"/>
      <c r="V35" s="667"/>
      <c r="W35" s="111" t="s">
        <v>58</v>
      </c>
      <c r="X35" s="108" t="s">
        <v>59</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70</v>
      </c>
      <c r="D36" s="570"/>
      <c r="E36" s="570"/>
      <c r="F36" s="570"/>
      <c r="G36" s="570"/>
      <c r="H36" s="570"/>
      <c r="I36" s="570"/>
      <c r="J36" s="570"/>
      <c r="K36" s="570"/>
      <c r="L36" s="570"/>
      <c r="M36" s="570"/>
      <c r="N36" s="570"/>
      <c r="O36" s="570"/>
      <c r="P36" s="571"/>
      <c r="Q36" s="547">
        <v>60800000</v>
      </c>
      <c r="R36" s="548"/>
      <c r="S36" s="548"/>
      <c r="T36" s="548"/>
      <c r="U36" s="548"/>
      <c r="V36" s="549"/>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71</v>
      </c>
      <c r="D37" s="570"/>
      <c r="E37" s="570"/>
      <c r="F37" s="570"/>
      <c r="G37" s="570"/>
      <c r="H37" s="570"/>
      <c r="I37" s="570"/>
      <c r="J37" s="570"/>
      <c r="K37" s="570"/>
      <c r="L37" s="570"/>
      <c r="M37" s="570"/>
      <c r="N37" s="570"/>
      <c r="O37" s="570"/>
      <c r="P37" s="571"/>
      <c r="Q37" s="547">
        <v>50000000</v>
      </c>
      <c r="R37" s="548"/>
      <c r="S37" s="548"/>
      <c r="T37" s="548"/>
      <c r="U37" s="548"/>
      <c r="V37" s="549"/>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2185</v>
      </c>
      <c r="D38" s="553"/>
      <c r="E38" s="553"/>
      <c r="F38" s="553"/>
      <c r="G38" s="553"/>
      <c r="H38" s="553"/>
      <c r="I38" s="553"/>
      <c r="J38" s="553"/>
      <c r="K38" s="553"/>
      <c r="L38" s="553"/>
      <c r="M38" s="553"/>
      <c r="N38" s="553"/>
      <c r="O38" s="553"/>
      <c r="P38" s="554"/>
      <c r="Q38" s="655">
        <v>200000</v>
      </c>
      <c r="R38" s="656"/>
      <c r="S38" s="656"/>
      <c r="T38" s="656"/>
      <c r="U38" s="656"/>
      <c r="V38" s="657"/>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2186</v>
      </c>
      <c r="D39" s="606"/>
      <c r="E39" s="606"/>
      <c r="F39" s="606"/>
      <c r="G39" s="606"/>
      <c r="H39" s="606"/>
      <c r="I39" s="606"/>
      <c r="J39" s="606"/>
      <c r="K39" s="606"/>
      <c r="L39" s="606"/>
      <c r="M39" s="606"/>
      <c r="N39" s="606"/>
      <c r="O39" s="606"/>
      <c r="P39" s="607"/>
      <c r="Q39" s="588">
        <v>550000</v>
      </c>
      <c r="R39" s="589"/>
      <c r="S39" s="589"/>
      <c r="T39" s="589"/>
      <c r="U39" s="589"/>
      <c r="V39" s="590"/>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2187</v>
      </c>
      <c r="D40" s="606"/>
      <c r="E40" s="606"/>
      <c r="F40" s="606"/>
      <c r="G40" s="606"/>
      <c r="H40" s="606"/>
      <c r="I40" s="606"/>
      <c r="J40" s="606"/>
      <c r="K40" s="606"/>
      <c r="L40" s="606"/>
      <c r="M40" s="606"/>
      <c r="N40" s="606"/>
      <c r="O40" s="606"/>
      <c r="P40" s="607"/>
      <c r="Q40" s="655">
        <v>100000</v>
      </c>
      <c r="R40" s="656"/>
      <c r="S40" s="656"/>
      <c r="T40" s="656"/>
      <c r="U40" s="656"/>
      <c r="V40" s="657"/>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58" t="s">
        <v>2188</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63</v>
      </c>
      <c r="C44" s="676" t="s">
        <v>2190</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63</v>
      </c>
      <c r="C45" s="658" t="s">
        <v>2191</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63</v>
      </c>
      <c r="C46" s="748" t="s">
        <v>2189</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2244</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72</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11" t="s">
        <v>74</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7" t="s">
        <v>76</v>
      </c>
      <c r="C51" s="648"/>
      <c r="D51" s="648"/>
      <c r="E51" s="648"/>
      <c r="F51" s="648"/>
      <c r="G51" s="648"/>
      <c r="H51" s="648"/>
      <c r="I51" s="648"/>
      <c r="J51" s="648"/>
      <c r="K51" s="648"/>
      <c r="L51" s="648"/>
      <c r="M51" s="648"/>
      <c r="N51" s="648"/>
      <c r="O51" s="648"/>
      <c r="P51" s="648"/>
      <c r="Q51" s="648"/>
      <c r="R51" s="648"/>
      <c r="S51" s="649"/>
      <c r="T51" s="581">
        <f>'別紙様式3-2（処遇改善加算　個票）'!N6</f>
        <v>14772677</v>
      </c>
      <c r="U51" s="582"/>
      <c r="V51" s="582"/>
      <c r="W51" s="582"/>
      <c r="X51" s="58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40" t="s">
        <v>78</v>
      </c>
      <c r="C52" s="641"/>
      <c r="D52" s="641"/>
      <c r="E52" s="641"/>
      <c r="F52" s="641"/>
      <c r="G52" s="641"/>
      <c r="H52" s="641"/>
      <c r="I52" s="641"/>
      <c r="J52" s="641"/>
      <c r="K52" s="641"/>
      <c r="L52" s="641"/>
      <c r="M52" s="641"/>
      <c r="N52" s="641"/>
      <c r="O52" s="641"/>
      <c r="P52" s="641"/>
      <c r="Q52" s="641"/>
      <c r="R52" s="641"/>
      <c r="S52" s="641"/>
      <c r="T52" s="642">
        <v>26386000</v>
      </c>
      <c r="U52" s="643"/>
      <c r="V52" s="643"/>
      <c r="W52" s="643"/>
      <c r="X52" s="644"/>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82</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83</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84</v>
      </c>
      <c r="F60" s="659"/>
      <c r="G60" s="659"/>
      <c r="H60" s="659"/>
      <c r="I60" s="659"/>
      <c r="J60" s="659"/>
      <c r="K60" s="659"/>
      <c r="L60" s="659"/>
      <c r="M60" s="659"/>
      <c r="N60" s="659"/>
      <c r="O60" s="659"/>
      <c r="P60" s="659"/>
      <c r="Q60" s="659"/>
      <c r="R60" s="660"/>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91</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92</v>
      </c>
      <c r="F66" s="659"/>
      <c r="G66" s="659"/>
      <c r="H66" s="659"/>
      <c r="I66" s="659"/>
      <c r="J66" s="659"/>
      <c r="K66" s="659"/>
      <c r="L66" s="659"/>
      <c r="M66" s="659"/>
      <c r="N66" s="659"/>
      <c r="O66" s="659"/>
      <c r="P66" s="659"/>
      <c r="Q66" s="659"/>
      <c r="R66" s="660"/>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8"/>
      <c r="C67" s="139" t="s">
        <v>85</v>
      </c>
      <c r="D67" s="670" t="s">
        <v>93</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1</v>
      </c>
      <c r="AP67" s="122"/>
    </row>
    <row r="68" spans="1:57" ht="28.5" customHeight="1" thickBot="1">
      <c r="A68" s="38"/>
      <c r="B68" s="638"/>
      <c r="C68" s="555"/>
      <c r="D68" s="557" t="s">
        <v>94</v>
      </c>
      <c r="E68" s="558"/>
      <c r="F68" s="558"/>
      <c r="G68" s="558"/>
      <c r="H68" s="674"/>
      <c r="I68" s="645" t="s">
        <v>56</v>
      </c>
      <c r="J68" s="563" t="s">
        <v>95</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96</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61</v>
      </c>
      <c r="J70" s="162" t="s">
        <v>97</v>
      </c>
      <c r="K70" s="163"/>
      <c r="L70" s="163"/>
      <c r="M70" s="163"/>
      <c r="N70" s="163"/>
      <c r="O70" s="163"/>
      <c r="P70" s="163"/>
      <c r="Q70" s="163"/>
      <c r="R70" s="163"/>
      <c r="S70" s="832" t="s">
        <v>98</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96</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101</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92</v>
      </c>
      <c r="E78" s="636"/>
      <c r="F78" s="636"/>
      <c r="G78" s="636"/>
      <c r="H78" s="636"/>
      <c r="I78" s="636"/>
      <c r="J78" s="636"/>
      <c r="K78" s="636"/>
      <c r="L78" s="636"/>
      <c r="M78" s="636"/>
      <c r="N78" s="636"/>
      <c r="O78" s="636"/>
      <c r="P78" s="636"/>
      <c r="Q78" s="637"/>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591" t="s">
        <v>2194</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102</v>
      </c>
      <c r="D80" s="558"/>
      <c r="E80" s="558"/>
      <c r="F80" s="558"/>
      <c r="G80" s="224"/>
      <c r="H80" s="176" t="s">
        <v>56</v>
      </c>
      <c r="I80" s="624" t="s">
        <v>103</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61</v>
      </c>
      <c r="I81" s="627" t="s">
        <v>2195</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104</v>
      </c>
      <c r="I82" s="630" t="s">
        <v>105</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87</v>
      </c>
      <c r="C83" s="613" t="s">
        <v>99</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106</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107</v>
      </c>
      <c r="C87" s="596"/>
      <c r="D87" s="596"/>
      <c r="E87" s="596"/>
      <c r="F87" s="596"/>
      <c r="G87" s="596"/>
      <c r="H87" s="596"/>
      <c r="I87" s="596"/>
      <c r="J87" s="596"/>
      <c r="K87" s="596"/>
      <c r="L87" s="596"/>
      <c r="M87" s="596"/>
      <c r="N87" s="596"/>
      <c r="O87" s="596"/>
      <c r="P87" s="596"/>
      <c r="Q87" s="597"/>
      <c r="R87" s="92" t="s">
        <v>108</v>
      </c>
      <c r="S87" s="263" t="str">
        <f>'別紙様式3-2（処遇改善加算　個票）'!AC5</f>
        <v>○</v>
      </c>
      <c r="T87" s="598" t="s">
        <v>109</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110</v>
      </c>
      <c r="C88" s="596"/>
      <c r="D88" s="596"/>
      <c r="E88" s="596"/>
      <c r="F88" s="596"/>
      <c r="G88" s="596"/>
      <c r="H88" s="596"/>
      <c r="I88" s="596"/>
      <c r="J88" s="596"/>
      <c r="K88" s="596"/>
      <c r="L88" s="596"/>
      <c r="M88" s="596"/>
      <c r="N88" s="596"/>
      <c r="O88" s="596"/>
      <c r="P88" s="596"/>
      <c r="Q88" s="597"/>
      <c r="R88" s="92" t="s">
        <v>108</v>
      </c>
      <c r="S88" s="263" t="str">
        <f>'別紙様式3-2（処遇改善加算　個票）'!AC7</f>
        <v>○</v>
      </c>
      <c r="T88" s="598" t="s">
        <v>111</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101</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113</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該当</v>
      </c>
      <c r="AJ95" s="834"/>
      <c r="AK95" s="470" t="str">
        <f>IF(AI95="","",IF(AND(AN102&gt;=2,AN106&gt;=2,AN110&gt;=2,AN114&gt;=2,AN118&gt;=2,AN127&gt;=2),"○","×"))</f>
        <v>○</v>
      </c>
      <c r="AL95" s="66"/>
      <c r="AM95" s="287"/>
      <c r="AN95" s="287"/>
      <c r="AO95" s="287"/>
      <c r="AX95" s="188"/>
      <c r="AY95" s="188"/>
      <c r="AZ95" s="188"/>
    </row>
    <row r="96" spans="1:57" s="67" customFormat="1" ht="45" customHeight="1">
      <c r="A96" s="38"/>
      <c r="B96" s="134" t="s">
        <v>108</v>
      </c>
      <c r="C96" s="604" t="s">
        <v>2196</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該当</v>
      </c>
      <c r="AJ98" s="836"/>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604" t="s">
        <v>2222</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116</v>
      </c>
      <c r="C101" s="827"/>
      <c r="D101" s="827"/>
      <c r="E101" s="827"/>
      <c r="F101" s="621" t="s">
        <v>117</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118</v>
      </c>
      <c r="C102" s="592"/>
      <c r="D102" s="592"/>
      <c r="E102" s="785"/>
      <c r="F102" s="224"/>
      <c r="G102" s="608" t="s">
        <v>2199</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1</v>
      </c>
      <c r="AN102" s="585">
        <f>COUNTIF(AM102:AM105, TRUE)</f>
        <v>2</v>
      </c>
      <c r="AO102" s="288"/>
      <c r="AP102" s="185"/>
      <c r="AQ102" s="572" t="str">
        <f>IF(AI95="該当",  "！この区分（４項目）から２つ以上の取組が選択されていません。",  "！この区分（４項目）から１つ以上の取組が選択されていません。")</f>
        <v>！この区分（４項目）から２つ以上の取組が選択されていません。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119</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2200</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1</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2201</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120</v>
      </c>
      <c r="C106" s="592"/>
      <c r="D106" s="592"/>
      <c r="E106" s="785"/>
      <c r="F106" s="229"/>
      <c r="G106" s="608" t="s">
        <v>2202</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1</v>
      </c>
      <c r="AN106" s="585">
        <f>COUNTIF(AM106:AM109, TRUE)</f>
        <v>2</v>
      </c>
      <c r="AO106" s="288"/>
      <c r="AP106" s="185"/>
      <c r="AQ106" s="572" t="str">
        <f>IF(AI95="該当", "！この区分（４項目）から２つ以上の取組が選択されていません。",  "！この区分（４項目）から１つ以上の取組が選択されていません。")</f>
        <v>！この区分（４項目）から２つ以上の取組が選択されていません。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2203</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121</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1</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122</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123</v>
      </c>
      <c r="C110" s="592"/>
      <c r="D110" s="592"/>
      <c r="E110" s="785"/>
      <c r="F110" s="231"/>
      <c r="G110" s="608" t="s">
        <v>2204</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2</v>
      </c>
      <c r="AO110" s="288"/>
      <c r="AP110" s="185"/>
      <c r="AQ110" s="572" t="str">
        <f>IF(AI95="該当", "！この区分（４項目）から２つ以上の取組が選択されていません。",  "！この区分（４項目）から１つ以上の取組が選択されていません。")</f>
        <v>！この区分（４項目）から２つ以上の取組が選択されていません。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124</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2205</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1</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2206</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1</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125</v>
      </c>
      <c r="C114" s="592"/>
      <c r="D114" s="592"/>
      <c r="E114" s="785"/>
      <c r="F114" s="229"/>
      <c r="G114" s="608" t="s">
        <v>2207</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1</v>
      </c>
      <c r="AN114" s="585">
        <f>COUNTIF(AM114:AM117, TRUE)</f>
        <v>2</v>
      </c>
      <c r="AO114" s="288"/>
      <c r="AP114" s="185"/>
      <c r="AQ114" s="572" t="str">
        <f>IF(AI95="該当", "！この区分（４項目）から２つ以上の取組が選択されていません。",  "！この区分（４項目）から１つ以上の取組が選択されていません。")</f>
        <v>！この区分（４項目）から２つ以上の取組が選択されていません。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2208</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1</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2209</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2210</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126</v>
      </c>
      <c r="C118" s="795"/>
      <c r="D118" s="795"/>
      <c r="E118" s="796"/>
      <c r="F118" s="231"/>
      <c r="G118" s="608" t="s">
        <v>2211</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3</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127</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1</v>
      </c>
      <c r="AN119" s="780"/>
      <c r="AO119" s="288"/>
      <c r="AP119" s="185"/>
      <c r="AQ119" s="572" t="str">
        <f>IF(AI95="該当", "！この区分（４項目）から３つ以上の取組が選択されていません。",  "！この区分（４項目）から２つ以上の取組が選択されていません。")</f>
        <v>！この区分（４項目）から３つ以上の取組が選択されていません。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128</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1</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129</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2212</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130</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2213</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1</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131</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132</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133</v>
      </c>
      <c r="C127" s="592"/>
      <c r="D127" s="592"/>
      <c r="E127" s="785"/>
      <c r="F127" s="229"/>
      <c r="G127" s="608" t="s">
        <v>2214</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1</v>
      </c>
      <c r="AN127" s="585">
        <f>COUNTIF(AM127:AM130,TRUE)</f>
        <v>3</v>
      </c>
      <c r="AO127" s="288"/>
      <c r="AP127" s="185"/>
      <c r="AQ127" s="572" t="str">
        <f>IF(AI95="該当", "！この区分（４項目）から２つ以上の取組が選択されていません。",  "！この区分（４項目）から１つ以上の取組が選択されていません。")</f>
        <v>！この区分（４項目）から２つ以上の取組が選択されていません。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2215</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1</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2216</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2217</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1</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2219</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802" t="s">
        <v>2232</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1487407</v>
      </c>
      <c r="V137" s="809"/>
      <c r="W137" s="809"/>
      <c r="X137" s="810"/>
      <c r="Y137" s="471" t="s">
        <v>58</v>
      </c>
      <c r="Z137" s="112" t="s">
        <v>59</v>
      </c>
      <c r="AA137" s="81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805" t="s">
        <v>2236</v>
      </c>
      <c r="D138" s="806"/>
      <c r="E138" s="806"/>
      <c r="F138" s="806"/>
      <c r="G138" s="806"/>
      <c r="H138" s="806"/>
      <c r="I138" s="806"/>
      <c r="J138" s="806"/>
      <c r="K138" s="806"/>
      <c r="L138" s="806"/>
      <c r="M138" s="806"/>
      <c r="N138" s="806"/>
      <c r="O138" s="806"/>
      <c r="P138" s="806"/>
      <c r="Q138" s="806"/>
      <c r="R138" s="806"/>
      <c r="S138" s="806"/>
      <c r="T138" s="807"/>
      <c r="U138" s="811">
        <f>T52</f>
        <v>26386000</v>
      </c>
      <c r="V138" s="812"/>
      <c r="W138" s="812"/>
      <c r="X138" s="812"/>
      <c r="Y138" s="471" t="s">
        <v>58</v>
      </c>
      <c r="Z138" s="112" t="s">
        <v>59</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816" t="s">
        <v>137</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815" t="s">
        <v>139</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759">
        <v>9</v>
      </c>
      <c r="F148" s="760"/>
      <c r="G148" s="211" t="s">
        <v>141</v>
      </c>
      <c r="H148" s="759">
        <v>7</v>
      </c>
      <c r="I148" s="760"/>
      <c r="J148" s="211" t="s">
        <v>142</v>
      </c>
      <c r="K148" s="759">
        <v>1</v>
      </c>
      <c r="L148" s="760"/>
      <c r="M148" s="211" t="s">
        <v>143</v>
      </c>
      <c r="N148" s="209"/>
      <c r="O148" s="761" t="s">
        <v>11</v>
      </c>
      <c r="P148" s="761"/>
      <c r="Q148" s="761"/>
      <c r="R148" s="756" t="str">
        <f>IF(H7="","",H7)</f>
        <v>○○ケアサービス</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144</v>
      </c>
      <c r="P149" s="822"/>
      <c r="Q149" s="822"/>
      <c r="R149" s="775" t="s">
        <v>24</v>
      </c>
      <c r="S149" s="775"/>
      <c r="T149" s="758" t="str">
        <f>IF(基本情報入力シート!M27="", "", 基本情報入力シート!M27)</f>
        <v>代表取締役</v>
      </c>
      <c r="U149" s="758"/>
      <c r="V149" s="758"/>
      <c r="W149" s="758"/>
      <c r="X149" s="758"/>
      <c r="Y149" s="757" t="s">
        <v>26</v>
      </c>
      <c r="Z149" s="757"/>
      <c r="AA149" s="758" t="str">
        <f>IF(基本情報入力シート!M28="", "", 基本情報入力シート!M28)</f>
        <v>厚労　花子</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53</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149</v>
      </c>
      <c r="C157" s="765" t="s">
        <v>150</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v>
      </c>
      <c r="AL157" s="38"/>
      <c r="AM157" s="62"/>
      <c r="AN157" s="62"/>
      <c r="AO157" s="62"/>
    </row>
    <row r="158" spans="1:51" ht="15" customHeight="1">
      <c r="A158" s="38"/>
      <c r="B158" s="385" t="s">
        <v>151</v>
      </c>
      <c r="C158" s="768" t="s">
        <v>152</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v>
      </c>
      <c r="AL158" s="38"/>
      <c r="AM158" s="62"/>
      <c r="AN158" s="62"/>
      <c r="AO158" s="62"/>
    </row>
    <row r="159" spans="1:51" ht="15" customHeight="1">
      <c r="A159" s="38"/>
      <c r="B159" s="391" t="s">
        <v>153</v>
      </c>
      <c r="C159" s="613" t="s">
        <v>154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2237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149</v>
      </c>
      <c r="C162" s="817" t="s">
        <v>155</v>
      </c>
      <c r="D162" s="818"/>
      <c r="E162" s="818"/>
      <c r="F162" s="818"/>
      <c r="G162" s="818"/>
      <c r="H162" s="818"/>
      <c r="I162" s="819"/>
      <c r="J162" s="820" t="s">
        <v>156</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v>
      </c>
      <c r="AL162" s="38"/>
      <c r="AM162" s="62"/>
      <c r="AN162" s="62"/>
      <c r="AO162" s="62"/>
    </row>
    <row r="163" spans="1:41" ht="15" customHeight="1">
      <c r="A163" s="38"/>
      <c r="B163" s="222" t="s">
        <v>151</v>
      </c>
      <c r="C163" s="772" t="s">
        <v>157</v>
      </c>
      <c r="D163" s="773"/>
      <c r="E163" s="773"/>
      <c r="F163" s="773"/>
      <c r="G163" s="773"/>
      <c r="H163" s="773"/>
      <c r="I163" s="774"/>
      <c r="J163" s="762" t="s">
        <v>158</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153</v>
      </c>
      <c r="C164" s="771" t="s">
        <v>159</v>
      </c>
      <c r="D164" s="771"/>
      <c r="E164" s="771"/>
      <c r="F164" s="771"/>
      <c r="G164" s="771"/>
      <c r="H164" s="771"/>
      <c r="I164" s="771"/>
      <c r="J164" s="762" t="s">
        <v>160</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161</v>
      </c>
      <c r="C165" s="771" t="s">
        <v>162</v>
      </c>
      <c r="D165" s="771"/>
      <c r="E165" s="771"/>
      <c r="F165" s="771"/>
      <c r="G165" s="771"/>
      <c r="H165" s="771"/>
      <c r="I165" s="771"/>
      <c r="J165" s="762" t="s">
        <v>2197</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v>
      </c>
      <c r="AL165" s="38"/>
      <c r="AM165" s="62"/>
      <c r="AN165" s="62"/>
      <c r="AO165" s="62"/>
    </row>
    <row r="166" spans="1:41" ht="17.45" customHeight="1">
      <c r="A166" s="38"/>
      <c r="B166" s="384" t="s">
        <v>163</v>
      </c>
      <c r="C166" s="771" t="s">
        <v>164</v>
      </c>
      <c r="D166" s="771"/>
      <c r="E166" s="771"/>
      <c r="F166" s="771"/>
      <c r="G166" s="771"/>
      <c r="H166" s="771"/>
      <c r="I166" s="771"/>
      <c r="J166" s="762" t="s">
        <v>165</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v>
      </c>
      <c r="AL166" s="38"/>
      <c r="AM166" s="62"/>
      <c r="AN166" s="62"/>
      <c r="AO166" s="62"/>
    </row>
    <row r="167" spans="1:41" ht="15" customHeight="1">
      <c r="A167" s="38"/>
      <c r="B167" s="383" t="s">
        <v>166</v>
      </c>
      <c r="C167" s="753" t="s">
        <v>167</v>
      </c>
      <c r="D167" s="753"/>
      <c r="E167" s="753"/>
      <c r="F167" s="753"/>
      <c r="G167" s="753"/>
      <c r="H167" s="753"/>
      <c r="I167" s="753"/>
      <c r="J167" s="754" t="s">
        <v>168</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2" priority="10">
      <formula>$Y$25="○"</formula>
    </cfRule>
  </conditionalFormatting>
  <conditionalFormatting sqref="B26:Z26">
    <cfRule type="expression" dxfId="51" priority="5">
      <formula>$Y$25="○"</formula>
    </cfRule>
  </conditionalFormatting>
  <conditionalFormatting sqref="B133:AJ133">
    <cfRule type="expression" dxfId="50" priority="14">
      <formula>AND($C$63=0,#REF!&lt;&gt;"")</formula>
    </cfRule>
  </conditionalFormatting>
  <conditionalFormatting sqref="B50:AK50 B93:AK93">
    <cfRule type="expression" dxfId="49" priority="183">
      <formula>$AK$60="○"</formula>
    </cfRule>
  </conditionalFormatting>
  <conditionalFormatting sqref="B59:AK71 B72 D72:AK72 B73:AK73">
    <cfRule type="expression" dxfId="48" priority="182">
      <formula>$AM$56=TRUE</formula>
    </cfRule>
  </conditionalFormatting>
  <conditionalFormatting sqref="B78:AK83">
    <cfRule type="expression" dxfId="47" priority="195">
      <formula>$AM$76=TRUE</formula>
    </cfRule>
  </conditionalFormatting>
  <conditionalFormatting sqref="B93:AK93 B50:AK50">
    <cfRule type="expression" dxfId="46" priority="26">
      <formula>$BA$2="補助金様式を都道府県に提出"</formula>
    </cfRule>
  </conditionalFormatting>
  <conditionalFormatting sqref="B93:AK94 B95:AI95 AK95 B96:AK97 B98:AI98 AK98 B99:AK101 B102:F130">
    <cfRule type="expression" dxfId="45" priority="24">
      <formula>$AM$92=TRUE</formula>
    </cfRule>
  </conditionalFormatting>
  <conditionalFormatting sqref="B132:AK132">
    <cfRule type="expression" dxfId="44" priority="15">
      <formula>#REF!&lt;&gt;""</formula>
    </cfRule>
  </conditionalFormatting>
  <conditionalFormatting sqref="B134:AK134">
    <cfRule type="expression" dxfId="43" priority="11">
      <formula>$BA$2="補助金様式を都道府県に提出"</formula>
    </cfRule>
    <cfRule type="expression" dxfId="42" priority="12">
      <formula>$AK$60="○"</formula>
    </cfRule>
  </conditionalFormatting>
  <conditionalFormatting sqref="G102:G130">
    <cfRule type="expression" dxfId="41" priority="3">
      <formula>AND($C$72=0,#REF!&lt;&gt;"")</formula>
    </cfRule>
  </conditionalFormatting>
  <conditionalFormatting sqref="S87">
    <cfRule type="expression" dxfId="40" priority="68">
      <formula>$S$87="○"</formula>
    </cfRule>
  </conditionalFormatting>
  <conditionalFormatting sqref="S88">
    <cfRule type="expression" dxfId="39" priority="54">
      <formula>$S$88="○"</formula>
    </cfRule>
  </conditionalFormatting>
  <conditionalFormatting sqref="Y23:Y24">
    <cfRule type="expression" dxfId="38" priority="8">
      <formula>$Y$25="○"</formula>
    </cfRule>
  </conditionalFormatting>
  <conditionalFormatting sqref="Z23:Z24">
    <cfRule type="expression" dxfId="37" priority="9">
      <formula>$Y$25="○"</formula>
    </cfRule>
  </conditionalFormatting>
  <conditionalFormatting sqref="AA23">
    <cfRule type="expression" dxfId="36" priority="7">
      <formula>$Y$25="○"</formula>
    </cfRule>
  </conditionalFormatting>
  <conditionalFormatting sqref="AA137">
    <cfRule type="expression" dxfId="35" priority="2">
      <formula>$AK$60="○"</formula>
    </cfRule>
    <cfRule type="expression" dxfId="34" priority="1">
      <formula>$BA$2="補助金様式を都道府県に提出"</formula>
    </cfRule>
  </conditionalFormatting>
  <conditionalFormatting sqref="AB23:AB26">
    <cfRule type="expression" dxfId="33" priority="6">
      <formula>$Y$25="○"</formula>
    </cfRule>
  </conditionalFormatting>
  <conditionalFormatting sqref="AK157:AK159 AK162:AK167">
    <cfRule type="expression" dxfId="32" priority="46">
      <formula>AND(AK157="", $H$7&lt;&gt;"")</formula>
    </cfRule>
  </conditionalFormatting>
  <conditionalFormatting sqref="AO101:AZ101">
    <cfRule type="expression" dxfId="31" priority="157">
      <formula>OR(#REF!="該当",AND(#REF!="該当",#REF!="○"))</formula>
    </cfRule>
  </conditionalFormatting>
  <conditionalFormatting sqref="AQ18:BE19">
    <cfRule type="expression" dxfId="30" priority="108">
      <formula>$AE$18="○"</formula>
    </cfRule>
    <cfRule type="expression" dxfId="29" priority="117">
      <formula>AND(#REF!&lt;&gt;"×",$AE$18="○")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923" t="s">
        <v>49</v>
      </c>
      <c r="Z1" s="933"/>
      <c r="AA1" s="933"/>
      <c r="AB1" s="923" t="str">
        <f>IF(基本情報入力シート!G18="","",基本情報入力シート!G18)</f>
        <v>東京都</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11</v>
      </c>
      <c r="B3" s="880"/>
      <c r="C3" s="880"/>
      <c r="D3" s="880"/>
      <c r="E3" s="881"/>
      <c r="F3" s="882" t="str">
        <f>IF(基本情報入力シート!M23="","",基本情報入力シート!M23)</f>
        <v>○○ケアサービス</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85" t="s">
        <v>171</v>
      </c>
      <c r="C5" s="885"/>
      <c r="D5" s="886"/>
      <c r="E5" s="886"/>
      <c r="F5" s="886"/>
      <c r="G5" s="886"/>
      <c r="H5" s="886"/>
      <c r="I5" s="886"/>
      <c r="J5" s="886"/>
      <c r="K5" s="886"/>
      <c r="L5" s="886"/>
      <c r="M5" s="886"/>
      <c r="N5" s="897">
        <f>IFERROR(SUM(Q:Q)+SUM(Y:Y),"")</f>
        <v>37213038</v>
      </c>
      <c r="O5" s="898"/>
      <c r="P5" s="328" t="s">
        <v>58</v>
      </c>
      <c r="Q5" s="45"/>
      <c r="R5" s="45"/>
      <c r="S5" s="264"/>
      <c r="T5" s="925" t="s">
        <v>172</v>
      </c>
      <c r="U5" s="925"/>
      <c r="V5" s="934" t="s">
        <v>2233</v>
      </c>
      <c r="W5" s="739"/>
      <c r="X5" s="739"/>
      <c r="Y5" s="739"/>
      <c r="Z5" s="739"/>
      <c r="AA5" s="935"/>
      <c r="AB5" s="46">
        <f>COUNTIF(U15:V114,"○")</f>
        <v>2</v>
      </c>
      <c r="AC5" s="891" t="str">
        <f>IF(AB6=0, "", IF(AB5&gt;=AB6,"○","×"))</f>
        <v>○</v>
      </c>
      <c r="AD5" s="382"/>
      <c r="AE5" s="44"/>
      <c r="AF5" s="44"/>
      <c r="AG5" s="44"/>
      <c r="AH5" s="40"/>
      <c r="AI5" s="40"/>
      <c r="AJ5" s="40"/>
      <c r="AK5" s="40"/>
      <c r="AL5" s="40"/>
      <c r="AM5" s="40"/>
      <c r="AN5" s="40"/>
    </row>
    <row r="6" spans="1:42" ht="30.6" customHeight="1" thickBot="1">
      <c r="A6" s="38"/>
      <c r="B6" s="920"/>
      <c r="C6" s="921"/>
      <c r="D6" s="922" t="s">
        <v>2007</v>
      </c>
      <c r="E6" s="922"/>
      <c r="F6" s="922"/>
      <c r="G6" s="922"/>
      <c r="H6" s="922"/>
      <c r="I6" s="922"/>
      <c r="J6" s="922"/>
      <c r="K6" s="922"/>
      <c r="L6" s="922"/>
      <c r="M6" s="922"/>
      <c r="N6" s="897">
        <f>SUM(S:S, AA:AA)</f>
        <v>14772677</v>
      </c>
      <c r="O6" s="898"/>
      <c r="P6" s="328" t="s">
        <v>58</v>
      </c>
      <c r="Q6" s="45"/>
      <c r="R6" s="45"/>
      <c r="S6" s="45"/>
      <c r="T6" s="925"/>
      <c r="U6" s="925"/>
      <c r="V6" s="934" t="s">
        <v>2241</v>
      </c>
      <c r="W6" s="739"/>
      <c r="X6" s="739"/>
      <c r="Y6" s="739"/>
      <c r="Z6" s="739"/>
      <c r="AA6" s="935"/>
      <c r="AB6" s="48">
        <f>SUM(AI:AI)</f>
        <v>2</v>
      </c>
      <c r="AC6" s="900"/>
      <c r="AD6" s="382"/>
      <c r="AE6" s="44"/>
      <c r="AF6" s="44"/>
      <c r="AG6" s="44"/>
      <c r="AH6" s="40"/>
      <c r="AI6" s="40"/>
      <c r="AJ6" s="40"/>
      <c r="AK6" s="40"/>
      <c r="AL6" s="40"/>
      <c r="AM6" s="40"/>
      <c r="AN6" s="40"/>
    </row>
    <row r="7" spans="1:42" ht="30.6" customHeight="1">
      <c r="A7" s="38"/>
      <c r="B7" s="886" t="s">
        <v>2173</v>
      </c>
      <c r="C7" s="886"/>
      <c r="D7" s="886"/>
      <c r="E7" s="886"/>
      <c r="F7" s="886"/>
      <c r="G7" s="886"/>
      <c r="H7" s="886"/>
      <c r="I7" s="886"/>
      <c r="J7" s="886"/>
      <c r="K7" s="886"/>
      <c r="L7" s="886"/>
      <c r="M7" s="886"/>
      <c r="N7" s="899">
        <f>SUM(R15:R114)+SUM(Z15:Z114)</f>
        <v>13513217</v>
      </c>
      <c r="O7" s="899"/>
      <c r="P7" s="328" t="s">
        <v>2170</v>
      </c>
      <c r="Q7" s="45"/>
      <c r="R7" s="45"/>
      <c r="S7" s="45"/>
      <c r="T7" s="887" t="s">
        <v>2171</v>
      </c>
      <c r="U7" s="888"/>
      <c r="V7" s="934" t="s">
        <v>2233</v>
      </c>
      <c r="W7" s="739"/>
      <c r="X7" s="739"/>
      <c r="Y7" s="739"/>
      <c r="Z7" s="739"/>
      <c r="AA7" s="935"/>
      <c r="AB7" s="46">
        <f>COUNTIF(AC15:AC114,"○")</f>
        <v>3</v>
      </c>
      <c r="AC7" s="891" t="str">
        <f>IF(AB8=0, "", IF(AB7&gt;=AB8,"○","×"))</f>
        <v>○</v>
      </c>
      <c r="AD7" s="382"/>
      <c r="AE7" s="44"/>
      <c r="AF7" s="44"/>
      <c r="AG7" s="44"/>
      <c r="AH7" s="40"/>
      <c r="AI7" s="40"/>
      <c r="AJ7" s="40"/>
      <c r="AK7" s="40"/>
      <c r="AL7" s="40"/>
      <c r="AM7" s="40"/>
      <c r="AN7" s="40"/>
    </row>
    <row r="8" spans="1:42" ht="33" customHeight="1" thickBot="1">
      <c r="A8" s="38"/>
      <c r="B8" s="936" t="s">
        <v>2240</v>
      </c>
      <c r="C8" s="936"/>
      <c r="D8" s="936"/>
      <c r="E8" s="936"/>
      <c r="F8" s="936"/>
      <c r="G8" s="936"/>
      <c r="H8" s="936"/>
      <c r="I8" s="936"/>
      <c r="J8" s="936"/>
      <c r="K8" s="936"/>
      <c r="L8" s="936"/>
      <c r="M8" s="936"/>
      <c r="N8" s="936"/>
      <c r="O8" s="936"/>
      <c r="P8" s="936"/>
      <c r="Q8" s="936"/>
      <c r="R8" s="410"/>
      <c r="S8" s="327"/>
      <c r="T8" s="889"/>
      <c r="U8" s="890"/>
      <c r="V8" s="931" t="s">
        <v>2242</v>
      </c>
      <c r="W8" s="668"/>
      <c r="X8" s="668"/>
      <c r="Y8" s="668"/>
      <c r="Z8" s="668"/>
      <c r="AA8" s="932"/>
      <c r="AB8" s="48">
        <f>SUM(AJ:AJ)</f>
        <v>3</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2193</v>
      </c>
      <c r="C11" s="905"/>
      <c r="D11" s="905"/>
      <c r="E11" s="905"/>
      <c r="F11" s="905"/>
      <c r="G11" s="905"/>
      <c r="H11" s="905"/>
      <c r="I11" s="906"/>
      <c r="J11" s="913" t="s">
        <v>174</v>
      </c>
      <c r="K11" s="914" t="s">
        <v>175</v>
      </c>
      <c r="L11" s="915"/>
      <c r="M11" s="854" t="s">
        <v>176</v>
      </c>
      <c r="N11" s="857" t="s">
        <v>42</v>
      </c>
      <c r="O11" s="446" t="s">
        <v>2008</v>
      </c>
      <c r="P11" s="926" t="s">
        <v>2243</v>
      </c>
      <c r="Q11" s="926"/>
      <c r="R11" s="926"/>
      <c r="S11" s="926"/>
      <c r="T11" s="926"/>
      <c r="U11" s="926"/>
      <c r="V11" s="926"/>
      <c r="W11" s="926"/>
      <c r="X11" s="926"/>
      <c r="Y11" s="926"/>
      <c r="Z11" s="926"/>
      <c r="AA11" s="926"/>
      <c r="AB11" s="926"/>
      <c r="AC11" s="926"/>
      <c r="AD11" s="926"/>
      <c r="AE11" s="861" t="s">
        <v>177</v>
      </c>
      <c r="AF11" s="861" t="s">
        <v>178</v>
      </c>
      <c r="AG11" s="861" t="s">
        <v>179</v>
      </c>
      <c r="AH11" s="866" t="s">
        <v>180</v>
      </c>
      <c r="AI11" s="860" t="s">
        <v>181</v>
      </c>
      <c r="AJ11" s="861"/>
      <c r="AK11" s="849" t="s">
        <v>182</v>
      </c>
      <c r="AL11" s="379"/>
      <c r="AM11" s="400"/>
      <c r="AN11" s="40"/>
    </row>
    <row r="12" spans="1:42" ht="21.6" customHeight="1">
      <c r="A12" s="902"/>
      <c r="B12" s="907"/>
      <c r="C12" s="908"/>
      <c r="D12" s="908"/>
      <c r="E12" s="908"/>
      <c r="F12" s="908"/>
      <c r="G12" s="908"/>
      <c r="H12" s="908"/>
      <c r="I12" s="909"/>
      <c r="J12" s="843"/>
      <c r="K12" s="916"/>
      <c r="L12" s="917"/>
      <c r="M12" s="855"/>
      <c r="N12" s="858"/>
      <c r="O12" s="893" t="s">
        <v>2009</v>
      </c>
      <c r="P12" s="927" t="s">
        <v>183</v>
      </c>
      <c r="Q12" s="927"/>
      <c r="R12" s="927"/>
      <c r="S12" s="927"/>
      <c r="T12" s="927"/>
      <c r="U12" s="927"/>
      <c r="V12" s="927"/>
      <c r="W12" s="928"/>
      <c r="X12" s="929" t="s">
        <v>173</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184</v>
      </c>
      <c r="Q13" s="938" t="s">
        <v>185</v>
      </c>
      <c r="R13" s="842" t="s">
        <v>2165</v>
      </c>
      <c r="S13" s="842" t="s">
        <v>186</v>
      </c>
      <c r="T13" s="842" t="s">
        <v>187</v>
      </c>
      <c r="U13" s="939" t="s">
        <v>188</v>
      </c>
      <c r="V13" s="940"/>
      <c r="W13" s="852" t="s">
        <v>189</v>
      </c>
      <c r="X13" s="840" t="s">
        <v>190</v>
      </c>
      <c r="Y13" s="842" t="s">
        <v>185</v>
      </c>
      <c r="Z13" s="842" t="s">
        <v>2165</v>
      </c>
      <c r="AA13" s="842" t="s">
        <v>186</v>
      </c>
      <c r="AB13" s="842" t="s">
        <v>187</v>
      </c>
      <c r="AC13" s="344" t="s">
        <v>188</v>
      </c>
      <c r="AD13" s="852" t="s">
        <v>189</v>
      </c>
      <c r="AE13" s="863"/>
      <c r="AF13" s="863"/>
      <c r="AG13" s="863"/>
      <c r="AH13" s="867"/>
      <c r="AI13" s="864"/>
      <c r="AJ13" s="865"/>
      <c r="AK13" s="849"/>
      <c r="AL13" s="379"/>
      <c r="AM13" s="40" t="s">
        <v>2168</v>
      </c>
      <c r="AN13" s="40" t="s">
        <v>2169</v>
      </c>
      <c r="AP13" s="481">
        <f>SUM(AP15:AP114)</f>
        <v>1487407</v>
      </c>
    </row>
    <row r="14" spans="1:42" ht="87.75" customHeight="1" thickBot="1">
      <c r="A14" s="903"/>
      <c r="B14" s="910"/>
      <c r="C14" s="911"/>
      <c r="D14" s="911"/>
      <c r="E14" s="911"/>
      <c r="F14" s="911"/>
      <c r="G14" s="911"/>
      <c r="H14" s="911"/>
      <c r="I14" s="912"/>
      <c r="J14" s="896"/>
      <c r="K14" s="52" t="s">
        <v>44</v>
      </c>
      <c r="L14" s="52" t="s">
        <v>45</v>
      </c>
      <c r="M14" s="856"/>
      <c r="N14" s="859"/>
      <c r="O14" s="895"/>
      <c r="P14" s="912"/>
      <c r="Q14" s="907"/>
      <c r="R14" s="896"/>
      <c r="S14" s="843"/>
      <c r="T14" s="843"/>
      <c r="U14" s="850" t="s">
        <v>2234</v>
      </c>
      <c r="V14" s="851"/>
      <c r="W14" s="853"/>
      <c r="X14" s="841"/>
      <c r="Y14" s="843"/>
      <c r="Z14" s="843"/>
      <c r="AA14" s="843"/>
      <c r="AB14" s="843"/>
      <c r="AC14" s="302" t="s">
        <v>2234</v>
      </c>
      <c r="AD14" s="853"/>
      <c r="AE14" s="865"/>
      <c r="AF14" s="865"/>
      <c r="AG14" s="865"/>
      <c r="AH14" s="868"/>
      <c r="AI14" s="265" t="s">
        <v>191</v>
      </c>
      <c r="AJ14" s="266" t="s">
        <v>173</v>
      </c>
      <c r="AK14" s="849"/>
      <c r="AL14" s="379" t="s">
        <v>2164</v>
      </c>
      <c r="AM14" s="453" t="s">
        <v>2165</v>
      </c>
      <c r="AN14" s="453" t="s">
        <v>2165</v>
      </c>
      <c r="AO14" s="453" t="s">
        <v>2227</v>
      </c>
      <c r="AP14" s="482" t="s">
        <v>2228</v>
      </c>
    </row>
    <row r="15" spans="1:42" s="55" customFormat="1" ht="40.15" customHeight="1">
      <c r="A15" s="53" t="s">
        <v>192</v>
      </c>
      <c r="B15" s="837" t="str">
        <f>IF(基本情報入力シート!C40="","",基本情報入力シート!C40)</f>
        <v>1234567899</v>
      </c>
      <c r="C15" s="838"/>
      <c r="D15" s="838"/>
      <c r="E15" s="838"/>
      <c r="F15" s="838"/>
      <c r="G15" s="838"/>
      <c r="H15" s="838"/>
      <c r="I15" s="839"/>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869" t="s">
        <v>194</v>
      </c>
      <c r="V15" s="869"/>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44" t="str">
        <f>IF(基本情報入力シート!C41="","",基本情報入力シート!C41)</f>
        <v>1234567900</v>
      </c>
      <c r="C16" s="845"/>
      <c r="D16" s="845"/>
      <c r="E16" s="845"/>
      <c r="F16" s="845"/>
      <c r="G16" s="845"/>
      <c r="H16" s="845"/>
      <c r="I16" s="846"/>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47"/>
      <c r="V16" s="847"/>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1234567901</v>
      </c>
      <c r="C17" s="845"/>
      <c r="D17" s="845"/>
      <c r="E17" s="845"/>
      <c r="F17" s="845"/>
      <c r="G17" s="845"/>
      <c r="H17" s="845"/>
      <c r="I17" s="846"/>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47" t="s">
        <v>194</v>
      </c>
      <c r="V17" s="847"/>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1234567902</v>
      </c>
      <c r="C18" s="845"/>
      <c r="D18" s="845"/>
      <c r="E18" s="845"/>
      <c r="F18" s="845"/>
      <c r="G18" s="845"/>
      <c r="H18" s="845"/>
      <c r="I18" s="846"/>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47"/>
      <c r="V18" s="847"/>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1234567903</v>
      </c>
      <c r="C19" s="845"/>
      <c r="D19" s="845"/>
      <c r="E19" s="845"/>
      <c r="F19" s="845"/>
      <c r="G19" s="845"/>
      <c r="H19" s="845"/>
      <c r="I19" s="846"/>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47"/>
      <c r="V19" s="847"/>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1234567904</v>
      </c>
      <c r="C20" s="845"/>
      <c r="D20" s="845"/>
      <c r="E20" s="845"/>
      <c r="F20" s="845"/>
      <c r="G20" s="845"/>
      <c r="H20" s="845"/>
      <c r="I20" s="846"/>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8"/>
      <c r="V20" s="848"/>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1234567905</v>
      </c>
      <c r="C21" s="845"/>
      <c r="D21" s="845"/>
      <c r="E21" s="845"/>
      <c r="F21" s="845"/>
      <c r="G21" s="845"/>
      <c r="H21" s="845"/>
      <c r="I21" s="846"/>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7"/>
      <c r="V21" s="847"/>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2192</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9" t="s">
        <v>204</v>
      </c>
      <c r="T2" s="960"/>
      <c r="V2" s="947" t="s">
        <v>205</v>
      </c>
      <c r="W2" s="950" t="s">
        <v>206</v>
      </c>
      <c r="X2" s="956" t="s">
        <v>207</v>
      </c>
      <c r="Y2" s="957"/>
      <c r="Z2" s="957"/>
      <c r="AA2" s="957"/>
      <c r="AB2" s="957"/>
      <c r="AC2" s="957"/>
      <c r="AD2" s="957"/>
      <c r="AE2" s="957"/>
      <c r="AF2" s="957"/>
      <c r="AG2" s="958"/>
      <c r="AI2" s="941" t="s">
        <v>205</v>
      </c>
      <c r="AJ2" s="944" t="s">
        <v>208</v>
      </c>
      <c r="AM2" s="360" t="s">
        <v>205</v>
      </c>
      <c r="AN2" s="361" t="s">
        <v>209</v>
      </c>
      <c r="AO2" s="361"/>
      <c r="AP2" s="361"/>
      <c r="AQ2" s="361"/>
      <c r="AR2" s="361"/>
      <c r="AS2" s="362"/>
      <c r="AT2" s="362"/>
      <c r="BE2" s="2"/>
    </row>
    <row r="3" spans="1:57" ht="30.6" customHeight="1" thickBot="1">
      <c r="A3" s="941" t="s">
        <v>205</v>
      </c>
      <c r="B3" s="950" t="s">
        <v>206</v>
      </c>
      <c r="C3" s="953" t="s">
        <v>210</v>
      </c>
      <c r="D3" s="953"/>
      <c r="E3" s="953"/>
      <c r="F3" s="954"/>
      <c r="G3" s="955" t="s">
        <v>211</v>
      </c>
      <c r="H3" s="953"/>
      <c r="I3" s="953"/>
      <c r="J3" s="953"/>
      <c r="K3" s="953"/>
      <c r="L3" s="953"/>
      <c r="M3" s="954"/>
      <c r="N3" s="955" t="s">
        <v>196</v>
      </c>
      <c r="O3" s="962" t="s">
        <v>212</v>
      </c>
      <c r="P3" s="304"/>
      <c r="Q3" s="17"/>
      <c r="R3" s="3"/>
      <c r="S3" s="348" t="s">
        <v>213</v>
      </c>
      <c r="T3" s="349" t="s">
        <v>214</v>
      </c>
      <c r="V3" s="948"/>
      <c r="W3" s="951"/>
      <c r="X3" s="955" t="s">
        <v>210</v>
      </c>
      <c r="Y3" s="953"/>
      <c r="Z3" s="953"/>
      <c r="AA3" s="954"/>
      <c r="AB3" s="955" t="s">
        <v>211</v>
      </c>
      <c r="AC3" s="953"/>
      <c r="AD3" s="953"/>
      <c r="AE3" s="953"/>
      <c r="AF3" s="953"/>
      <c r="AG3" s="954"/>
      <c r="AI3" s="942"/>
      <c r="AJ3" s="945"/>
      <c r="AM3" s="363" t="s">
        <v>2010</v>
      </c>
      <c r="AN3" s="364" t="s">
        <v>2105</v>
      </c>
      <c r="AO3" s="365" t="s">
        <v>2144</v>
      </c>
      <c r="AP3" s="366" t="s">
        <v>2220</v>
      </c>
      <c r="AQ3" s="436" t="s">
        <v>2145</v>
      </c>
      <c r="AR3" s="367" t="s">
        <v>195</v>
      </c>
      <c r="AS3" s="368"/>
      <c r="AT3" s="368"/>
      <c r="BE3" s="2"/>
    </row>
    <row r="4" spans="1:57" ht="48.6" customHeight="1" thickBot="1">
      <c r="A4" s="943"/>
      <c r="B4" s="952"/>
      <c r="C4" s="27" t="s">
        <v>193</v>
      </c>
      <c r="D4" s="28" t="s">
        <v>215</v>
      </c>
      <c r="E4" s="28" t="s">
        <v>216</v>
      </c>
      <c r="F4" s="28" t="s">
        <v>217</v>
      </c>
      <c r="G4" s="347" t="s">
        <v>218</v>
      </c>
      <c r="H4" s="28" t="s">
        <v>219</v>
      </c>
      <c r="I4" s="28" t="s">
        <v>220</v>
      </c>
      <c r="J4" s="28" t="s">
        <v>221</v>
      </c>
      <c r="K4" s="28" t="s">
        <v>222</v>
      </c>
      <c r="L4" s="28" t="s">
        <v>223</v>
      </c>
      <c r="M4" s="29" t="s">
        <v>224</v>
      </c>
      <c r="N4" s="961"/>
      <c r="O4" s="963"/>
      <c r="P4" s="304"/>
      <c r="Q4" s="33"/>
      <c r="R4" s="3"/>
      <c r="S4" s="14" t="s">
        <v>79</v>
      </c>
      <c r="T4" s="350" t="s">
        <v>225</v>
      </c>
      <c r="V4" s="949"/>
      <c r="W4" s="952"/>
      <c r="X4" s="27" t="s">
        <v>193</v>
      </c>
      <c r="Y4" s="28" t="s">
        <v>215</v>
      </c>
      <c r="Z4" s="28" t="s">
        <v>216</v>
      </c>
      <c r="AA4" s="28" t="s">
        <v>217</v>
      </c>
      <c r="AB4" s="347" t="s">
        <v>218</v>
      </c>
      <c r="AC4" s="28" t="s">
        <v>219</v>
      </c>
      <c r="AD4" s="28" t="s">
        <v>220</v>
      </c>
      <c r="AE4" s="28" t="s">
        <v>221</v>
      </c>
      <c r="AF4" s="28" t="s">
        <v>222</v>
      </c>
      <c r="AG4" s="29" t="s">
        <v>223</v>
      </c>
      <c r="AI4" s="943"/>
      <c r="AJ4" s="946"/>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9" t="s">
        <v>231</v>
      </c>
      <c r="T9" s="960"/>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7" t="s">
        <v>205</v>
      </c>
      <c r="W47" s="950" t="s">
        <v>206</v>
      </c>
      <c r="X47" s="956" t="s">
        <v>2231</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66" t="s">
        <v>211</v>
      </c>
      <c r="D48" s="966"/>
      <c r="E48" s="966"/>
      <c r="F48" s="966"/>
      <c r="G48" s="966"/>
      <c r="H48" s="966"/>
      <c r="I48" s="966"/>
      <c r="J48" s="431"/>
      <c r="K48" s="431"/>
      <c r="L48" s="431"/>
      <c r="M48" s="431"/>
      <c r="N48" s="314"/>
      <c r="O48" s="314"/>
      <c r="P48" s="305"/>
      <c r="V48" s="948"/>
      <c r="W48" s="951"/>
      <c r="X48" s="964" t="s">
        <v>2230</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9"/>
      <c r="W49" s="952"/>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http://purl.org/dc/elements/1.1/"/>
    <ds:schemaRef ds:uri="263dbbe5-076b-4606-a03b-9598f5f2f35a"/>
    <ds:schemaRef ds:uri="3b7b391f-316a-4bc7-a585-b2bcaf106fac"/>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戸田 康恵</cp:lastModifiedBy>
  <cp:revision/>
  <cp:lastPrinted>2026-03-23T04:58:54Z</cp:lastPrinted>
  <dcterms:created xsi:type="dcterms:W3CDTF">2023-01-10T13:53:21Z</dcterms:created>
  <dcterms:modified xsi:type="dcterms:W3CDTF">2026-05-14T04:58:54Z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